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Draft_202109\Appendices\B_Bioretention_Effectiveness\"/>
    </mc:Choice>
  </mc:AlternateContent>
  <bookViews>
    <workbookView xWindow="0" yWindow="0" windowWidth="18630" windowHeight="2325"/>
  </bookViews>
  <sheets>
    <sheet name="100-Yr Vol Red Chart" sheetId="3" r:id="rId1"/>
    <sheet name="Bioretention" sheetId="2" r:id="rId2"/>
    <sheet name="SCS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52" i="2" l="1"/>
  <c r="AJ52" i="2"/>
  <c r="AK52" i="2"/>
  <c r="AL52" i="2"/>
  <c r="AI53" i="2"/>
  <c r="AJ53" i="2"/>
  <c r="AK53" i="2"/>
  <c r="AL53" i="2"/>
  <c r="AI54" i="2"/>
  <c r="AJ54" i="2"/>
  <c r="AK54" i="2"/>
  <c r="AL54" i="2"/>
  <c r="AI55" i="2"/>
  <c r="AJ55" i="2"/>
  <c r="AK55" i="2"/>
  <c r="AL55" i="2"/>
  <c r="AI56" i="2"/>
  <c r="AJ56" i="2"/>
  <c r="AK56" i="2"/>
  <c r="AL56" i="2"/>
  <c r="AI57" i="2"/>
  <c r="AJ57" i="2"/>
  <c r="AK57" i="2"/>
  <c r="AL57" i="2"/>
  <c r="AI58" i="2"/>
  <c r="AJ58" i="2"/>
  <c r="AK58" i="2"/>
  <c r="AL58" i="2"/>
  <c r="AI59" i="2"/>
  <c r="AJ59" i="2"/>
  <c r="AK59" i="2"/>
  <c r="AL59" i="2"/>
  <c r="AJ51" i="2"/>
  <c r="AK51" i="2"/>
  <c r="AL51" i="2"/>
  <c r="AI51" i="2"/>
  <c r="AI41" i="2"/>
  <c r="AJ41" i="2"/>
  <c r="AK41" i="2"/>
  <c r="AL41" i="2"/>
  <c r="AI42" i="2"/>
  <c r="AJ42" i="2"/>
  <c r="AK42" i="2"/>
  <c r="AL42" i="2"/>
  <c r="AI43" i="2"/>
  <c r="AJ43" i="2"/>
  <c r="AK43" i="2"/>
  <c r="AL43" i="2"/>
  <c r="AI44" i="2"/>
  <c r="AJ44" i="2"/>
  <c r="AK44" i="2"/>
  <c r="AL44" i="2"/>
  <c r="AI45" i="2"/>
  <c r="AJ45" i="2"/>
  <c r="AK45" i="2"/>
  <c r="AL45" i="2"/>
  <c r="AI46" i="2"/>
  <c r="AJ46" i="2"/>
  <c r="AK46" i="2"/>
  <c r="AL46" i="2"/>
  <c r="AI47" i="2"/>
  <c r="AJ47" i="2"/>
  <c r="AK47" i="2"/>
  <c r="AL47" i="2"/>
  <c r="AI48" i="2"/>
  <c r="AJ48" i="2"/>
  <c r="AK48" i="2"/>
  <c r="AL48" i="2"/>
  <c r="AJ40" i="2"/>
  <c r="AK40" i="2"/>
  <c r="AL40" i="2"/>
  <c r="AI40" i="2"/>
  <c r="AJ29" i="2"/>
  <c r="AK29" i="2"/>
  <c r="AL29" i="2"/>
  <c r="AJ30" i="2"/>
  <c r="AK30" i="2"/>
  <c r="AL30" i="2"/>
  <c r="AJ31" i="2"/>
  <c r="AK31" i="2"/>
  <c r="AL31" i="2"/>
  <c r="AJ32" i="2"/>
  <c r="AK32" i="2"/>
  <c r="AL32" i="2"/>
  <c r="AJ33" i="2"/>
  <c r="AK33" i="2"/>
  <c r="AL33" i="2"/>
  <c r="AJ34" i="2"/>
  <c r="AK34" i="2"/>
  <c r="AL34" i="2"/>
  <c r="AJ35" i="2"/>
  <c r="AK35" i="2"/>
  <c r="AL35" i="2"/>
  <c r="AJ36" i="2"/>
  <c r="AK36" i="2"/>
  <c r="AL36" i="2"/>
  <c r="AJ37" i="2"/>
  <c r="AK37" i="2"/>
  <c r="AL37" i="2"/>
  <c r="AI30" i="2"/>
  <c r="AI31" i="2"/>
  <c r="AI32" i="2"/>
  <c r="AI33" i="2"/>
  <c r="AI34" i="2"/>
  <c r="AI35" i="2"/>
  <c r="AI36" i="2"/>
  <c r="AI37" i="2"/>
  <c r="AI29" i="2"/>
  <c r="AJ17" i="2" l="1"/>
  <c r="AK17" i="2"/>
  <c r="AL17" i="2"/>
  <c r="AI17" i="2"/>
  <c r="AJ18" i="2"/>
  <c r="AK18" i="2"/>
  <c r="AL18" i="2"/>
  <c r="AJ19" i="2"/>
  <c r="AK19" i="2"/>
  <c r="AL19" i="2"/>
  <c r="AJ20" i="2"/>
  <c r="AK20" i="2"/>
  <c r="AL20" i="2"/>
  <c r="AJ21" i="2"/>
  <c r="AK21" i="2"/>
  <c r="AL21" i="2"/>
  <c r="AJ22" i="2"/>
  <c r="AK22" i="2"/>
  <c r="AL22" i="2"/>
  <c r="AJ23" i="2"/>
  <c r="AK23" i="2"/>
  <c r="AL23" i="2"/>
  <c r="AJ24" i="2"/>
  <c r="AK24" i="2"/>
  <c r="AL24" i="2"/>
  <c r="AJ25" i="2"/>
  <c r="AK25" i="2"/>
  <c r="AL25" i="2"/>
  <c r="AJ26" i="2"/>
  <c r="AK26" i="2"/>
  <c r="AL26" i="2"/>
  <c r="AI19" i="2"/>
  <c r="AI20" i="2"/>
  <c r="AI21" i="2"/>
  <c r="AI22" i="2"/>
  <c r="AI23" i="2"/>
  <c r="AI24" i="2"/>
  <c r="AI25" i="2"/>
  <c r="AI26" i="2"/>
  <c r="AI18" i="2"/>
  <c r="AD19" i="2"/>
  <c r="AE19" i="2"/>
  <c r="AF19" i="2"/>
  <c r="AG19" i="2"/>
  <c r="AD20" i="2"/>
  <c r="AE20" i="2"/>
  <c r="AF20" i="2"/>
  <c r="AG20" i="2"/>
  <c r="AD21" i="2"/>
  <c r="AE21" i="2"/>
  <c r="AF21" i="2"/>
  <c r="AG21" i="2"/>
  <c r="AD22" i="2"/>
  <c r="AE22" i="2"/>
  <c r="AF22" i="2"/>
  <c r="AG22" i="2"/>
  <c r="AD23" i="2"/>
  <c r="AE23" i="2"/>
  <c r="AF23" i="2"/>
  <c r="AG23" i="2"/>
  <c r="AD24" i="2"/>
  <c r="AE24" i="2"/>
  <c r="AF24" i="2"/>
  <c r="AG24" i="2"/>
  <c r="AD25" i="2"/>
  <c r="AE25" i="2"/>
  <c r="AF25" i="2"/>
  <c r="AG25" i="2"/>
  <c r="AD26" i="2"/>
  <c r="AE26" i="2"/>
  <c r="AF26" i="2"/>
  <c r="AG26" i="2"/>
  <c r="AE18" i="2"/>
  <c r="AF18" i="2"/>
  <c r="AG18" i="2"/>
  <c r="AD18" i="2"/>
  <c r="Z18" i="2"/>
  <c r="AA18" i="2"/>
  <c r="AB18" i="2"/>
  <c r="Z19" i="2"/>
  <c r="AA19" i="2"/>
  <c r="AB19" i="2"/>
  <c r="Z20" i="2"/>
  <c r="AA20" i="2"/>
  <c r="AB20" i="2"/>
  <c r="Z21" i="2"/>
  <c r="AA21" i="2"/>
  <c r="AB21" i="2"/>
  <c r="Z22" i="2"/>
  <c r="AA22" i="2"/>
  <c r="AB22" i="2"/>
  <c r="Z23" i="2"/>
  <c r="AA23" i="2"/>
  <c r="AB23" i="2"/>
  <c r="Z24" i="2"/>
  <c r="AA24" i="2"/>
  <c r="AB24" i="2"/>
  <c r="Z25" i="2"/>
  <c r="AA25" i="2"/>
  <c r="AB25" i="2"/>
  <c r="Z26" i="2"/>
  <c r="AA26" i="2"/>
  <c r="AB26" i="2"/>
  <c r="Y19" i="2"/>
  <c r="Y20" i="2"/>
  <c r="Y21" i="2"/>
  <c r="Y22" i="2"/>
  <c r="Y23" i="2"/>
  <c r="Y24" i="2"/>
  <c r="Y25" i="2"/>
  <c r="Y26" i="2"/>
  <c r="Y18" i="2"/>
  <c r="V19" i="2"/>
  <c r="W19" i="2"/>
  <c r="V20" i="2"/>
  <c r="W20" i="2"/>
  <c r="V21" i="2"/>
  <c r="W21" i="2"/>
  <c r="V22" i="2"/>
  <c r="W22" i="2"/>
  <c r="V23" i="2"/>
  <c r="W23" i="2"/>
  <c r="V24" i="2"/>
  <c r="W24" i="2"/>
  <c r="V25" i="2"/>
  <c r="W25" i="2"/>
  <c r="V26" i="2"/>
  <c r="W26" i="2"/>
  <c r="W18" i="2"/>
  <c r="V18" i="2"/>
  <c r="U19" i="2"/>
  <c r="U20" i="2"/>
  <c r="U21" i="2"/>
  <c r="U22" i="2"/>
  <c r="U23" i="2"/>
  <c r="U24" i="2"/>
  <c r="U25" i="2"/>
  <c r="U26" i="2"/>
  <c r="U18" i="2"/>
  <c r="G16" i="2"/>
  <c r="G17" i="2" s="1"/>
  <c r="G18" i="2" s="1"/>
  <c r="G19" i="2" s="1"/>
  <c r="G20" i="2" s="1"/>
  <c r="N22" i="2" s="1"/>
  <c r="H16" i="2"/>
  <c r="H17" i="2" s="1"/>
  <c r="H18" i="2" s="1"/>
  <c r="H19" i="2" s="1"/>
  <c r="H20" i="2" s="1"/>
  <c r="N23" i="2" s="1"/>
  <c r="I16" i="2"/>
  <c r="I17" i="2" s="1"/>
  <c r="I18" i="2" s="1"/>
  <c r="I19" i="2" s="1"/>
  <c r="I20" i="2" s="1"/>
  <c r="N24" i="2" s="1"/>
  <c r="J16" i="2"/>
  <c r="J17" i="2" s="1"/>
  <c r="J18" i="2" s="1"/>
  <c r="J19" i="2" s="1"/>
  <c r="J20" i="2" s="1"/>
  <c r="N25" i="2" s="1"/>
  <c r="K16" i="2"/>
  <c r="K17" i="2" s="1"/>
  <c r="K18" i="2" s="1"/>
  <c r="K19" i="2" s="1"/>
  <c r="K20" i="2" s="1"/>
  <c r="N26" i="2" s="1"/>
  <c r="D16" i="2"/>
  <c r="D17" i="2" s="1"/>
  <c r="D18" i="2" s="1"/>
  <c r="D19" i="2" s="1"/>
  <c r="D20" i="2" s="1"/>
  <c r="N19" i="2" s="1"/>
  <c r="E16" i="2"/>
  <c r="E17" i="2" s="1"/>
  <c r="E18" i="2" s="1"/>
  <c r="E19" i="2" s="1"/>
  <c r="E20" i="2" s="1"/>
  <c r="N20" i="2" s="1"/>
  <c r="F16" i="2"/>
  <c r="F17" i="2" s="1"/>
  <c r="F18" i="2" s="1"/>
  <c r="F19" i="2" s="1"/>
  <c r="F20" i="2" s="1"/>
  <c r="N21" i="2" s="1"/>
  <c r="C16" i="2"/>
  <c r="C17" i="2" s="1"/>
  <c r="C18" i="2" s="1"/>
  <c r="C19" i="2" s="1"/>
  <c r="C20" i="2" s="1"/>
  <c r="N18" i="2" s="1"/>
  <c r="O19" i="2" l="1"/>
  <c r="P19" i="2"/>
  <c r="Q19" i="2"/>
  <c r="R19" i="2"/>
  <c r="O24" i="2"/>
  <c r="Q24" i="2"/>
  <c r="P24" i="2"/>
  <c r="R24" i="2"/>
  <c r="O21" i="2"/>
  <c r="P21" i="2"/>
  <c r="Q21" i="2"/>
  <c r="R21" i="2"/>
  <c r="Q26" i="2"/>
  <c r="O26" i="2"/>
  <c r="P26" i="2"/>
  <c r="R26" i="2"/>
  <c r="O23" i="2"/>
  <c r="P23" i="2"/>
  <c r="Q23" i="2"/>
  <c r="R23" i="2"/>
  <c r="Q20" i="2"/>
  <c r="O20" i="2"/>
  <c r="P20" i="2"/>
  <c r="R20" i="2"/>
  <c r="O25" i="2"/>
  <c r="P25" i="2"/>
  <c r="Q25" i="2"/>
  <c r="R25" i="2"/>
  <c r="P18" i="2"/>
  <c r="Q18" i="2"/>
  <c r="R18" i="2"/>
  <c r="O18" i="2"/>
  <c r="O22" i="2"/>
  <c r="P22" i="2"/>
  <c r="Q22" i="2"/>
  <c r="R22" i="2"/>
  <c r="E8" i="1"/>
  <c r="F8" i="1"/>
  <c r="E9" i="1"/>
  <c r="F9" i="1"/>
  <c r="F7" i="1"/>
  <c r="E7" i="1"/>
  <c r="F6" i="1"/>
  <c r="E6" i="1"/>
</calcChain>
</file>

<file path=xl/sharedStrings.xml><?xml version="1.0" encoding="utf-8"?>
<sst xmlns="http://schemas.openxmlformats.org/spreadsheetml/2006/main" count="44" uniqueCount="36">
  <si>
    <t>i</t>
  </si>
  <si>
    <t>C</t>
  </si>
  <si>
    <t>24-hour Rainfall Depth (inches)</t>
  </si>
  <si>
    <t>Average Recurrence Interval (years)</t>
  </si>
  <si>
    <t>Mean annual runoff-producing rainfall depth (inches)</t>
  </si>
  <si>
    <t>Imperviousness</t>
  </si>
  <si>
    <t>Runoff coefficient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</si>
  <si>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</si>
  <si>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</si>
  <si>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Unit stormwater volume (inches) (eq. on p. 5-1 of 2015 PCSSM)</t>
  </si>
  <si>
    <t>SDV</t>
  </si>
  <si>
    <t>Determination of Unit Stormwater Design Volume (SDV) for various imperviousness</t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</si>
  <si>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</si>
  <si>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Bioretention sizing:</t>
  </si>
  <si>
    <t>Depth of ponding zone (ft)</t>
  </si>
  <si>
    <t>Porosity of planting media</t>
  </si>
  <si>
    <t>Depth of planting media (ft)</t>
  </si>
  <si>
    <t>Porosity of gravel layer</t>
  </si>
  <si>
    <t>Depth of gravel layer (ft)</t>
  </si>
  <si>
    <t>A</t>
  </si>
  <si>
    <t>Percentage of drainage area covered by bottom of bioretention</t>
  </si>
  <si>
    <t>Infiltration Rate (in/hr)</t>
  </si>
  <si>
    <t>Infiltrated Volume in 48 hours (inches)</t>
  </si>
  <si>
    <t>Infiltration Area</t>
  </si>
  <si>
    <t>Runoff Depth (in inches)</t>
  </si>
  <si>
    <t>2-Year</t>
  </si>
  <si>
    <t>10-Year</t>
  </si>
  <si>
    <t>100-Year</t>
  </si>
  <si>
    <t>Storm (Average Return)</t>
  </si>
  <si>
    <t>Percent Reduction in 2-Year Storm</t>
  </si>
  <si>
    <t>Percent Reduction in 10-Year Storm</t>
  </si>
  <si>
    <t>Percent Reduction in 100-Year Storm</t>
  </si>
  <si>
    <t>Effective Runoff in 100-Year Storm</t>
  </si>
  <si>
    <t>Effective Imperviousness in 100-Year Storm</t>
  </si>
  <si>
    <t>Percent Reduction in Imperviousness</t>
  </si>
  <si>
    <r>
      <t>Area (ft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/acre) (eq. on p.6-5 of 2015 PCSSM)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</si>
</sst>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Alignment="1">
      <alignment wrapText="1"/>
    </xf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1" fontId="0" fillId="0" borderId="0" xfId="0" applyNumberFormat="1"/>
    <xf numFmtId="9" fontId="0" fillId="0" borderId="0" xfId="1" applyFont="1"/>
    <xf numFmtId="166" fontId="0" fillId="0" borderId="0" xfId="1" applyNumberFormat="1" applyFont="1"/>
    <xf numFmtId="166" fontId="0" fillId="0" borderId="0" xfId="0" applyNumberFormat="1"/>
    <xf numFmtId="0" fontId="0" fillId="0" borderId="0" xfId="0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100-Year Runoff</a:t>
            </a:r>
            <a:r>
              <a:rPr lang="en-US" baseline="0"/>
              <a:t> Volume Reduction from Bioretention</a:t>
            </a:r>
          </a:p>
          <a:p>
            <a:pPr>
              <a:defRPr/>
            </a:pPr>
            <a:r>
              <a:rPr lang="en-US" baseline="0"/>
              <a:t>as a Function of Imperviousness and Infiltration Rate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3"/>
          <c:order val="0"/>
          <c:tx>
            <c:strRef>
              <c:f>Bioretention!$AL$17</c:f>
              <c:strCache>
                <c:ptCount val="1"/>
                <c:pt idx="0">
                  <c:v>Infiltration rate = 0.5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Bioretention!$AH$18:$AH$26</c:f>
              <c:numCache>
                <c:formatCode>General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xVal>
          <c:yVal>
            <c:numRef>
              <c:f>Bioretention!$AL$18:$AL$26</c:f>
              <c:numCache>
                <c:formatCode>0%</c:formatCode>
                <c:ptCount val="9"/>
                <c:pt idx="0">
                  <c:v>0.10462606346508299</c:v>
                </c:pt>
                <c:pt idx="1">
                  <c:v>0.13800513403312642</c:v>
                </c:pt>
                <c:pt idx="2">
                  <c:v>0.15916615054267824</c:v>
                </c:pt>
                <c:pt idx="3">
                  <c:v>0.17546486123990354</c:v>
                </c:pt>
                <c:pt idx="4">
                  <c:v>0.19127984834680675</c:v>
                </c:pt>
                <c:pt idx="5">
                  <c:v>0.20938034812856585</c:v>
                </c:pt>
                <c:pt idx="6">
                  <c:v>0.23160342053528976</c:v>
                </c:pt>
                <c:pt idx="7">
                  <c:v>0.25921573781884766</c:v>
                </c:pt>
                <c:pt idx="8">
                  <c:v>0.29311901288920833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D0AA-41AF-ADC7-946DE6C2F157}"/>
            </c:ext>
          </c:extLst>
        </c:ser>
        <c:ser>
          <c:idx val="2"/>
          <c:order val="1"/>
          <c:tx>
            <c:strRef>
              <c:f>Bioretention!$AK$17</c:f>
              <c:strCache>
                <c:ptCount val="1"/>
                <c:pt idx="0">
                  <c:v>Infiltration rate = 0.25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Bioretention!$AH$18:$AH$26</c:f>
              <c:numCache>
                <c:formatCode>General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xVal>
          <c:yVal>
            <c:numRef>
              <c:f>Bioretention!$AK$18:$AK$26</c:f>
              <c:numCache>
                <c:formatCode>0%</c:formatCode>
                <c:ptCount val="9"/>
                <c:pt idx="0">
                  <c:v>5.2313031732541496E-2</c:v>
                </c:pt>
                <c:pt idx="1">
                  <c:v>6.900256701656321E-2</c:v>
                </c:pt>
                <c:pt idx="2">
                  <c:v>7.9583075271339121E-2</c:v>
                </c:pt>
                <c:pt idx="3">
                  <c:v>8.7732430619951771E-2</c:v>
                </c:pt>
                <c:pt idx="4">
                  <c:v>9.5639924173403376E-2</c:v>
                </c:pt>
                <c:pt idx="5">
                  <c:v>0.10469017406428292</c:v>
                </c:pt>
                <c:pt idx="6">
                  <c:v>0.11580171026764488</c:v>
                </c:pt>
                <c:pt idx="7">
                  <c:v>0.12960786890942383</c:v>
                </c:pt>
                <c:pt idx="8">
                  <c:v>0.14655950644460417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0AA-41AF-ADC7-946DE6C2F157}"/>
            </c:ext>
          </c:extLst>
        </c:ser>
        <c:ser>
          <c:idx val="1"/>
          <c:order val="2"/>
          <c:tx>
            <c:strRef>
              <c:f>Bioretention!$AJ$17</c:f>
              <c:strCache>
                <c:ptCount val="1"/>
                <c:pt idx="0">
                  <c:v>Infiltration rate = 0.12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Bioretention!$AH$18:$AH$26</c:f>
              <c:numCache>
                <c:formatCode>General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xVal>
          <c:yVal>
            <c:numRef>
              <c:f>Bioretention!$AJ$18:$AJ$26</c:f>
              <c:numCache>
                <c:formatCode>0%</c:formatCode>
                <c:ptCount val="9"/>
                <c:pt idx="0">
                  <c:v>2.5110255231619919E-2</c:v>
                </c:pt>
                <c:pt idx="1">
                  <c:v>3.3121232167950335E-2</c:v>
                </c:pt>
                <c:pt idx="2">
                  <c:v>3.8199876130242783E-2</c:v>
                </c:pt>
                <c:pt idx="3">
                  <c:v>4.2111566697576854E-2</c:v>
                </c:pt>
                <c:pt idx="4">
                  <c:v>4.5907163603233624E-2</c:v>
                </c:pt>
                <c:pt idx="5">
                  <c:v>5.0251283550855799E-2</c:v>
                </c:pt>
                <c:pt idx="6">
                  <c:v>5.5584820928469537E-2</c:v>
                </c:pt>
                <c:pt idx="7">
                  <c:v>6.2211777076523443E-2</c:v>
                </c:pt>
                <c:pt idx="8">
                  <c:v>7.0348563093409991E-2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0AA-41AF-ADC7-946DE6C2F157}"/>
            </c:ext>
          </c:extLst>
        </c:ser>
        <c:ser>
          <c:idx val="0"/>
          <c:order val="3"/>
          <c:tx>
            <c:strRef>
              <c:f>Bioretention!$AI$17</c:f>
              <c:strCache>
                <c:ptCount val="1"/>
                <c:pt idx="0">
                  <c:v>Infiltration rate = 0.06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Bioretention!$AH$18:$AH$26</c:f>
              <c:numCache>
                <c:formatCode>General</c:formatCode>
                <c:ptCount val="9"/>
                <c:pt idx="0">
                  <c:v>0.1</c:v>
                </c:pt>
                <c:pt idx="1">
                  <c:v>0.2</c:v>
                </c:pt>
                <c:pt idx="2">
                  <c:v>0.3</c:v>
                </c:pt>
                <c:pt idx="3">
                  <c:v>0.4</c:v>
                </c:pt>
                <c:pt idx="4">
                  <c:v>0.5</c:v>
                </c:pt>
                <c:pt idx="5">
                  <c:v>0.6</c:v>
                </c:pt>
                <c:pt idx="6">
                  <c:v>0.7</c:v>
                </c:pt>
                <c:pt idx="7">
                  <c:v>0.8</c:v>
                </c:pt>
                <c:pt idx="8">
                  <c:v>0.9</c:v>
                </c:pt>
              </c:numCache>
            </c:numRef>
          </c:xVal>
          <c:yVal>
            <c:numRef>
              <c:f>Bioretention!$AI$18:$AI$26</c:f>
              <c:numCache>
                <c:formatCode>0%</c:formatCode>
                <c:ptCount val="9"/>
                <c:pt idx="0">
                  <c:v>1.255512761580996E-2</c:v>
                </c:pt>
                <c:pt idx="1">
                  <c:v>1.6560616083975167E-2</c:v>
                </c:pt>
                <c:pt idx="2">
                  <c:v>1.9099938065121391E-2</c:v>
                </c:pt>
                <c:pt idx="3">
                  <c:v>2.1055783348788427E-2</c:v>
                </c:pt>
                <c:pt idx="4">
                  <c:v>2.2953581801616812E-2</c:v>
                </c:pt>
                <c:pt idx="5">
                  <c:v>2.51256417754279E-2</c:v>
                </c:pt>
                <c:pt idx="6">
                  <c:v>2.7792410464234769E-2</c:v>
                </c:pt>
                <c:pt idx="7">
                  <c:v>3.1105888538261722E-2</c:v>
                </c:pt>
                <c:pt idx="8">
                  <c:v>3.5174281546704995E-2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0AA-41AF-ADC7-946DE6C2F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0494984"/>
        <c:axId val="460487440"/>
      </c:scatterChart>
      <c:valAx>
        <c:axId val="460494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Drainage Management Area Imperviousness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487440"/>
        <c:crosses val="autoZero"/>
        <c:crossBetween val="midCat"/>
      </c:valAx>
      <c:valAx>
        <c:axId val="460487440"/>
        <c:scaling>
          <c:orientation val="minMax"/>
          <c:max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Reduction in 100-year Runoff Volume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049498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8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9522" cy="630362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0.83446</cdr:x>
      <cdr:y>0.36195</cdr:y>
    </cdr:from>
    <cdr:to>
      <cdr:x>0.98036</cdr:x>
      <cdr:y>0.47332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226365" y="2274338"/>
          <a:ext cx="1263521" cy="6997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/>
            <a:t>Design</a:t>
          </a:r>
          <a:r>
            <a:rPr lang="en-US" sz="1100" baseline="0"/>
            <a:t> Infiltration Rates in Inches/Hour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59"/>
  <sheetViews>
    <sheetView workbookViewId="0">
      <selection activeCell="U18" sqref="U18"/>
    </sheetView>
  </sheetViews>
  <sheetFormatPr defaultRowHeight="15" x14ac:dyDescent="0.25"/>
  <cols>
    <col min="1" max="1" width="56.42578125" customWidth="1"/>
    <col min="2" max="2" width="5.28515625" customWidth="1"/>
    <col min="3" max="11" width="5.5703125" customWidth="1"/>
    <col min="13" max="13" width="13.28515625" customWidth="1"/>
    <col min="14" max="14" width="13.42578125" customWidth="1"/>
    <col min="35" max="38" width="20.5703125" customWidth="1"/>
  </cols>
  <sheetData>
    <row r="1" spans="1:38" x14ac:dyDescent="0.25">
      <c r="A1" t="s">
        <v>11</v>
      </c>
    </row>
    <row r="3" spans="1:38" ht="18" x14ac:dyDescent="0.35">
      <c r="A3" t="s">
        <v>4</v>
      </c>
      <c r="B3" t="s">
        <v>8</v>
      </c>
      <c r="C3">
        <v>0.33</v>
      </c>
    </row>
    <row r="4" spans="1:38" x14ac:dyDescent="0.25">
      <c r="A4" t="s">
        <v>13</v>
      </c>
    </row>
    <row r="5" spans="1:38" x14ac:dyDescent="0.25">
      <c r="A5" t="s">
        <v>14</v>
      </c>
      <c r="B5">
        <v>0.5</v>
      </c>
    </row>
    <row r="6" spans="1:38" x14ac:dyDescent="0.25">
      <c r="A6" t="s">
        <v>15</v>
      </c>
      <c r="B6">
        <v>0.26</v>
      </c>
    </row>
    <row r="7" spans="1:38" x14ac:dyDescent="0.25">
      <c r="A7" t="s">
        <v>16</v>
      </c>
      <c r="B7">
        <v>1.5</v>
      </c>
    </row>
    <row r="8" spans="1:38" x14ac:dyDescent="0.25">
      <c r="A8" t="s">
        <v>17</v>
      </c>
      <c r="B8">
        <v>0.36</v>
      </c>
    </row>
    <row r="9" spans="1:38" x14ac:dyDescent="0.25">
      <c r="A9" t="s">
        <v>18</v>
      </c>
      <c r="B9">
        <v>1</v>
      </c>
    </row>
    <row r="15" spans="1:38" x14ac:dyDescent="0.25">
      <c r="A15" t="s">
        <v>5</v>
      </c>
      <c r="B15" t="s">
        <v>0</v>
      </c>
      <c r="C15">
        <v>0.1</v>
      </c>
      <c r="D15">
        <v>0.2</v>
      </c>
      <c r="E15">
        <v>0.3</v>
      </c>
      <c r="F15">
        <v>0.4</v>
      </c>
      <c r="G15">
        <v>0.5</v>
      </c>
      <c r="H15">
        <v>0.6</v>
      </c>
      <c r="I15">
        <v>0.7</v>
      </c>
      <c r="J15">
        <v>0.8</v>
      </c>
      <c r="K15">
        <v>0.9</v>
      </c>
      <c r="M15" t="s">
        <v>22</v>
      </c>
      <c r="U15" t="s">
        <v>24</v>
      </c>
      <c r="Y15" t="s">
        <v>29</v>
      </c>
      <c r="AD15" t="s">
        <v>30</v>
      </c>
      <c r="AI15" t="s">
        <v>31</v>
      </c>
    </row>
    <row r="16" spans="1:38" x14ac:dyDescent="0.25">
      <c r="A16" t="s">
        <v>6</v>
      </c>
      <c r="B16" t="s">
        <v>1</v>
      </c>
      <c r="C16" s="4">
        <f>0.858*C15^3-0.78*C15^2+0.774*C15+0.04</f>
        <v>0.110458</v>
      </c>
      <c r="D16" s="4">
        <f t="shared" ref="D16:F16" si="0">0.858*D15^3-0.78*D15^2+0.774*D15+0.04</f>
        <v>0.17046400000000003</v>
      </c>
      <c r="E16" s="4">
        <f t="shared" si="0"/>
        <v>0.22516600000000001</v>
      </c>
      <c r="F16" s="4">
        <f t="shared" si="0"/>
        <v>0.27971200000000002</v>
      </c>
      <c r="G16" s="4">
        <f t="shared" ref="G16" si="1">0.858*G15^3-0.78*G15^2+0.774*G15+0.04</f>
        <v>0.33925</v>
      </c>
      <c r="H16" s="4">
        <f t="shared" ref="H16" si="2">0.858*H15^3-0.78*H15^2+0.774*H15+0.04</f>
        <v>0.40892799999999996</v>
      </c>
      <c r="I16" s="4">
        <f t="shared" ref="I16" si="3">0.858*I15^3-0.78*I15^2+0.774*I15+0.04</f>
        <v>0.49389399999999989</v>
      </c>
      <c r="J16" s="4">
        <f t="shared" ref="J16" si="4">0.858*J15^3-0.78*J15^2+0.774*J15+0.04</f>
        <v>0.59929600000000005</v>
      </c>
      <c r="K16" s="4">
        <f t="shared" ref="K16" si="5">0.858*K15^3-0.78*K15^2+0.774*K15+0.04</f>
        <v>0.7302820000000001</v>
      </c>
      <c r="O16" s="9" t="s">
        <v>21</v>
      </c>
      <c r="P16" s="9"/>
      <c r="Q16" s="9"/>
      <c r="R16" s="9"/>
      <c r="U16" t="s">
        <v>28</v>
      </c>
      <c r="Y16" s="9" t="s">
        <v>21</v>
      </c>
      <c r="Z16" s="9"/>
      <c r="AA16" s="9"/>
      <c r="AB16" s="9"/>
      <c r="AD16" s="9" t="s">
        <v>21</v>
      </c>
      <c r="AE16" s="9"/>
      <c r="AF16" s="9"/>
      <c r="AG16" s="9"/>
      <c r="AI16" s="9" t="s">
        <v>21</v>
      </c>
      <c r="AJ16" s="9"/>
      <c r="AK16" s="9"/>
      <c r="AL16" s="9"/>
    </row>
    <row r="17" spans="1:38" ht="18" x14ac:dyDescent="0.35">
      <c r="A17" t="s">
        <v>9</v>
      </c>
      <c r="B17" t="s">
        <v>7</v>
      </c>
      <c r="C17" s="4">
        <f t="shared" ref="C17:K17" si="6">1.963*C16*$C$3</f>
        <v>7.1553587820000014E-2</v>
      </c>
      <c r="D17" s="4">
        <f t="shared" si="6"/>
        <v>0.11042487456000004</v>
      </c>
      <c r="E17" s="4">
        <f t="shared" si="6"/>
        <v>0.14586028314000002</v>
      </c>
      <c r="F17" s="4">
        <f t="shared" si="6"/>
        <v>0.18119463648000003</v>
      </c>
      <c r="G17" s="4">
        <f t="shared" si="6"/>
        <v>0.21976275750000002</v>
      </c>
      <c r="H17" s="4">
        <f t="shared" si="6"/>
        <v>0.26489946912000001</v>
      </c>
      <c r="I17" s="4">
        <f t="shared" si="6"/>
        <v>0.31993959425999996</v>
      </c>
      <c r="J17" s="4">
        <f t="shared" si="6"/>
        <v>0.38821795584000007</v>
      </c>
      <c r="K17" s="4">
        <f t="shared" si="6"/>
        <v>0.47306937678000011</v>
      </c>
      <c r="M17" t="s">
        <v>5</v>
      </c>
      <c r="N17" t="s">
        <v>23</v>
      </c>
      <c r="O17">
        <v>0.06</v>
      </c>
      <c r="P17">
        <v>0.12</v>
      </c>
      <c r="Q17">
        <v>0.25</v>
      </c>
      <c r="R17">
        <v>0.5</v>
      </c>
      <c r="U17" t="s">
        <v>25</v>
      </c>
      <c r="V17" t="s">
        <v>26</v>
      </c>
      <c r="W17" t="s">
        <v>27</v>
      </c>
      <c r="Y17">
        <v>0.06</v>
      </c>
      <c r="Z17">
        <v>0.12</v>
      </c>
      <c r="AA17">
        <v>0.25</v>
      </c>
      <c r="AB17">
        <v>0.5</v>
      </c>
      <c r="AD17">
        <v>0.06</v>
      </c>
      <c r="AE17">
        <v>0.12</v>
      </c>
      <c r="AF17">
        <v>0.25</v>
      </c>
      <c r="AG17">
        <v>0.5</v>
      </c>
      <c r="AH17" t="s">
        <v>5</v>
      </c>
      <c r="AI17" t="str">
        <f>"Infiltration rate = "&amp;O17</f>
        <v>Infiltration rate = 0.06</v>
      </c>
      <c r="AJ17" t="str">
        <f t="shared" ref="AJ17:AL17" si="7">"Infiltration rate = "&amp;P17</f>
        <v>Infiltration rate = 0.12</v>
      </c>
      <c r="AK17" t="str">
        <f t="shared" si="7"/>
        <v>Infiltration rate = 0.25</v>
      </c>
      <c r="AL17" t="str">
        <f t="shared" si="7"/>
        <v>Infiltration rate = 0.5</v>
      </c>
    </row>
    <row r="18" spans="1:38" ht="17.25" x14ac:dyDescent="0.25">
      <c r="A18" t="s">
        <v>12</v>
      </c>
      <c r="B18" t="s">
        <v>10</v>
      </c>
      <c r="C18" s="5">
        <f>43560*C17/12</f>
        <v>259.73952378660005</v>
      </c>
      <c r="D18" s="5">
        <f t="shared" ref="D18:F18" si="8">43560*D17/12</f>
        <v>400.84229465280015</v>
      </c>
      <c r="E18" s="5">
        <f t="shared" si="8"/>
        <v>529.4728277982</v>
      </c>
      <c r="F18" s="5">
        <f t="shared" si="8"/>
        <v>657.73653042240005</v>
      </c>
      <c r="G18" s="5">
        <f t="shared" ref="G18" si="9">43560*G17/12</f>
        <v>797.73880972500001</v>
      </c>
      <c r="H18" s="5">
        <f t="shared" ref="H18" si="10">43560*H17/12</f>
        <v>961.5850729056001</v>
      </c>
      <c r="I18" s="5">
        <f t="shared" ref="I18" si="11">43560*I17/12</f>
        <v>1161.3807271638</v>
      </c>
      <c r="J18" s="5">
        <f t="shared" ref="J18" si="12">43560*J17/12</f>
        <v>1409.2311796992001</v>
      </c>
      <c r="K18" s="5">
        <f t="shared" ref="K18" si="13">43560*K17/12</f>
        <v>1717.2418377114002</v>
      </c>
      <c r="M18">
        <v>0.1</v>
      </c>
      <c r="N18" s="8">
        <f>C20</f>
        <v>4.7702391880000009E-3</v>
      </c>
      <c r="O18" s="3">
        <f t="shared" ref="O18:R26" si="14">O$17*$N18*48</f>
        <v>1.3738288861440004E-2</v>
      </c>
      <c r="P18" s="3">
        <f t="shared" si="14"/>
        <v>2.7476577722880008E-2</v>
      </c>
      <c r="Q18" s="3">
        <f t="shared" si="14"/>
        <v>5.7242870256000014E-2</v>
      </c>
      <c r="R18" s="3">
        <f t="shared" si="14"/>
        <v>0.11448574051200003</v>
      </c>
      <c r="U18" s="4">
        <f>$M18*SCS!$F$7+(1-$M18)*SCS!$E$7</f>
        <v>0.18646463900498567</v>
      </c>
      <c r="V18" s="4">
        <f>$M18*SCS!$F$8+(1-$M18)*SCS!$E$8</f>
        <v>0.44140284461484469</v>
      </c>
      <c r="W18" s="4">
        <f>$M18*SCS!$F$9+(1-$M18)*SCS!$E$9</f>
        <v>1.0942372934656719</v>
      </c>
      <c r="Y18" s="6">
        <f>O18/$U18</f>
        <v>7.3677716776491181E-2</v>
      </c>
      <c r="Z18" s="6">
        <f t="shared" ref="Z18:AB26" si="15">P18/$U18</f>
        <v>0.14735543355298236</v>
      </c>
      <c r="AA18" s="6">
        <f t="shared" si="15"/>
        <v>0.30699048656871325</v>
      </c>
      <c r="AB18" s="6">
        <f t="shared" si="15"/>
        <v>0.6139809731374265</v>
      </c>
      <c r="AD18" s="6">
        <f>O18/$V18</f>
        <v>3.1124151167235083E-2</v>
      </c>
      <c r="AE18" s="6">
        <f t="shared" ref="AE18:AG18" si="16">P18/$V18</f>
        <v>6.2248302334470165E-2</v>
      </c>
      <c r="AF18" s="6">
        <f t="shared" si="16"/>
        <v>0.12968396319681283</v>
      </c>
      <c r="AG18" s="6">
        <f t="shared" si="16"/>
        <v>0.25936792639362566</v>
      </c>
      <c r="AH18">
        <v>0.1</v>
      </c>
      <c r="AI18" s="6">
        <f>O18/$W18</f>
        <v>1.255512761580996E-2</v>
      </c>
      <c r="AJ18" s="6">
        <f t="shared" ref="AJ18:AL26" si="17">P18/$W18</f>
        <v>2.5110255231619919E-2</v>
      </c>
      <c r="AK18" s="6">
        <f t="shared" si="17"/>
        <v>5.2313031732541496E-2</v>
      </c>
      <c r="AL18" s="6">
        <f t="shared" si="17"/>
        <v>0.10462606346508299</v>
      </c>
    </row>
    <row r="19" spans="1:38" ht="17.25" x14ac:dyDescent="0.25">
      <c r="A19" t="s">
        <v>35</v>
      </c>
      <c r="B19" t="s">
        <v>19</v>
      </c>
      <c r="C19" s="5">
        <f>C18/($B$5+$B$6*$B$7+$B$8*$B$9)</f>
        <v>207.79161902928004</v>
      </c>
      <c r="D19" s="5">
        <f t="shared" ref="D19:K19" si="18">D18/($B$5+$B$6*$B$7+$B$8*$B$9)</f>
        <v>320.67383572224014</v>
      </c>
      <c r="E19" s="5">
        <f t="shared" si="18"/>
        <v>423.57826223856</v>
      </c>
      <c r="F19" s="5">
        <f t="shared" si="18"/>
        <v>526.18922433792</v>
      </c>
      <c r="G19" s="5">
        <f t="shared" si="18"/>
        <v>638.19104777999996</v>
      </c>
      <c r="H19" s="5">
        <f t="shared" si="18"/>
        <v>769.26805832448008</v>
      </c>
      <c r="I19" s="5">
        <f t="shared" si="18"/>
        <v>929.10458173103996</v>
      </c>
      <c r="J19" s="5">
        <f t="shared" si="18"/>
        <v>1127.3849437593601</v>
      </c>
      <c r="K19" s="5">
        <f t="shared" si="18"/>
        <v>1373.7934701691202</v>
      </c>
      <c r="M19">
        <v>0.2</v>
      </c>
      <c r="N19" s="8">
        <f>D20</f>
        <v>7.3616583040000032E-3</v>
      </c>
      <c r="O19" s="3">
        <f t="shared" si="14"/>
        <v>2.1201575915520007E-2</v>
      </c>
      <c r="P19" s="3">
        <f t="shared" si="14"/>
        <v>4.2403151831040015E-2</v>
      </c>
      <c r="Q19" s="3">
        <f t="shared" si="14"/>
        <v>8.8339899648000042E-2</v>
      </c>
      <c r="R19" s="3">
        <f t="shared" si="14"/>
        <v>0.17667979929600008</v>
      </c>
      <c r="U19" s="4">
        <f>$M19*SCS!$F$7+(1-$M19)*SCS!$E$7</f>
        <v>0.28614249122318458</v>
      </c>
      <c r="V19" s="4">
        <f>$M19*SCS!$F$8+(1-$M19)*SCS!$E$8</f>
        <v>0.57850121263605625</v>
      </c>
      <c r="W19" s="4">
        <f>$M19*SCS!$F$9+(1-$M19)*SCS!$E$9</f>
        <v>1.2802407717207847</v>
      </c>
      <c r="Y19" s="6">
        <f t="shared" ref="Y19:Y26" si="19">O19/$U19</f>
        <v>7.4094468895160567E-2</v>
      </c>
      <c r="Z19" s="6">
        <f t="shared" si="15"/>
        <v>0.14818893779032113</v>
      </c>
      <c r="AA19" s="6">
        <f t="shared" si="15"/>
        <v>0.30872695372983577</v>
      </c>
      <c r="AB19" s="6">
        <f t="shared" si="15"/>
        <v>0.61745390745967155</v>
      </c>
      <c r="AD19" s="6">
        <f t="shared" ref="AD19:AD26" si="20">O19/$V19</f>
        <v>3.6649146885813416E-2</v>
      </c>
      <c r="AE19" s="6">
        <f t="shared" ref="AE19:AE26" si="21">P19/$V19</f>
        <v>7.3298293771626832E-2</v>
      </c>
      <c r="AF19" s="6">
        <f t="shared" ref="AF19:AF26" si="22">Q19/$V19</f>
        <v>0.15270477869088928</v>
      </c>
      <c r="AG19" s="6">
        <f t="shared" ref="AG19:AG26" si="23">R19/$V19</f>
        <v>0.30540955738177855</v>
      </c>
      <c r="AH19">
        <v>0.2</v>
      </c>
      <c r="AI19" s="6">
        <f t="shared" ref="AI19:AI26" si="24">O19/$W19</f>
        <v>1.6560616083975167E-2</v>
      </c>
      <c r="AJ19" s="6">
        <f t="shared" si="17"/>
        <v>3.3121232167950335E-2</v>
      </c>
      <c r="AK19" s="6">
        <f t="shared" si="17"/>
        <v>6.900256701656321E-2</v>
      </c>
      <c r="AL19" s="6">
        <f t="shared" si="17"/>
        <v>0.13800513403312642</v>
      </c>
    </row>
    <row r="20" spans="1:38" x14ac:dyDescent="0.25">
      <c r="A20" t="s">
        <v>20</v>
      </c>
      <c r="C20" s="7">
        <f>C19/43560</f>
        <v>4.7702391880000009E-3</v>
      </c>
      <c r="D20" s="7">
        <f t="shared" ref="D20:K20" si="25">D19/43560</f>
        <v>7.3616583040000032E-3</v>
      </c>
      <c r="E20" s="7">
        <f t="shared" si="25"/>
        <v>9.7240188759999992E-3</v>
      </c>
      <c r="F20" s="7">
        <f t="shared" si="25"/>
        <v>1.2079642432E-2</v>
      </c>
      <c r="G20" s="7">
        <f t="shared" si="25"/>
        <v>1.46508505E-2</v>
      </c>
      <c r="H20" s="7">
        <f t="shared" si="25"/>
        <v>1.7659964608000001E-2</v>
      </c>
      <c r="I20" s="7">
        <f t="shared" si="25"/>
        <v>2.1329306284E-2</v>
      </c>
      <c r="J20" s="7">
        <f t="shared" si="25"/>
        <v>2.5881197056000001E-2</v>
      </c>
      <c r="K20" s="7">
        <f t="shared" si="25"/>
        <v>3.1537958452000005E-2</v>
      </c>
      <c r="M20">
        <v>0.3</v>
      </c>
      <c r="N20" s="8">
        <f>E20</f>
        <v>9.7240188759999992E-3</v>
      </c>
      <c r="O20" s="3">
        <f t="shared" si="14"/>
        <v>2.8005174362879998E-2</v>
      </c>
      <c r="P20" s="3">
        <f t="shared" si="14"/>
        <v>5.6010348725759995E-2</v>
      </c>
      <c r="Q20" s="3">
        <f t="shared" si="14"/>
        <v>0.11668822651199999</v>
      </c>
      <c r="R20" s="3">
        <f t="shared" si="14"/>
        <v>0.23337645302399998</v>
      </c>
      <c r="U20" s="4">
        <f>$M20*SCS!$F$7+(1-$M20)*SCS!$E$7</f>
        <v>0.38582034344138344</v>
      </c>
      <c r="V20" s="4">
        <f>$M20*SCS!$F$8+(1-$M20)*SCS!$E$8</f>
        <v>0.71559958065726781</v>
      </c>
      <c r="W20" s="4">
        <f>$M20*SCS!$F$9+(1-$M20)*SCS!$E$9</f>
        <v>1.466244249975897</v>
      </c>
      <c r="Y20" s="6">
        <f t="shared" si="19"/>
        <v>7.2586049022411753E-2</v>
      </c>
      <c r="Z20" s="6">
        <f t="shared" si="15"/>
        <v>0.14517209804482351</v>
      </c>
      <c r="AA20" s="6">
        <f t="shared" si="15"/>
        <v>0.30244187092671565</v>
      </c>
      <c r="AB20" s="6">
        <f t="shared" si="15"/>
        <v>0.6048837418534313</v>
      </c>
      <c r="AD20" s="6">
        <f t="shared" si="20"/>
        <v>3.9135258208448993E-2</v>
      </c>
      <c r="AE20" s="6">
        <f t="shared" si="21"/>
        <v>7.8270516416897987E-2</v>
      </c>
      <c r="AF20" s="6">
        <f t="shared" si="22"/>
        <v>0.16306357586853748</v>
      </c>
      <c r="AG20" s="6">
        <f t="shared" si="23"/>
        <v>0.32612715173707496</v>
      </c>
      <c r="AH20">
        <v>0.3</v>
      </c>
      <c r="AI20" s="6">
        <f t="shared" si="24"/>
        <v>1.9099938065121391E-2</v>
      </c>
      <c r="AJ20" s="6">
        <f t="shared" si="17"/>
        <v>3.8199876130242783E-2</v>
      </c>
      <c r="AK20" s="6">
        <f t="shared" si="17"/>
        <v>7.9583075271339121E-2</v>
      </c>
      <c r="AL20" s="6">
        <f t="shared" si="17"/>
        <v>0.15916615054267824</v>
      </c>
    </row>
    <row r="21" spans="1:38" x14ac:dyDescent="0.25">
      <c r="C21" s="7"/>
      <c r="D21" s="7"/>
      <c r="E21" s="7"/>
      <c r="F21" s="7"/>
      <c r="G21" s="7"/>
      <c r="H21" s="7"/>
      <c r="I21" s="7"/>
      <c r="J21" s="7"/>
      <c r="K21" s="7"/>
      <c r="M21">
        <v>0.4</v>
      </c>
      <c r="N21" s="8">
        <f>F20</f>
        <v>1.2079642432E-2</v>
      </c>
      <c r="O21" s="3">
        <f t="shared" si="14"/>
        <v>3.4789370204160001E-2</v>
      </c>
      <c r="P21" s="3">
        <f t="shared" si="14"/>
        <v>6.9578740408320003E-2</v>
      </c>
      <c r="Q21" s="3">
        <f t="shared" si="14"/>
        <v>0.144955709184</v>
      </c>
      <c r="R21" s="3">
        <f t="shared" si="14"/>
        <v>0.289911418368</v>
      </c>
      <c r="U21" s="4">
        <f>$M21*SCS!$F$7+(1-$M21)*SCS!$E$7</f>
        <v>0.48549819565958235</v>
      </c>
      <c r="V21" s="4">
        <f>$M21*SCS!$F$8+(1-$M21)*SCS!$E$8</f>
        <v>0.85269794867847948</v>
      </c>
      <c r="W21" s="4">
        <f>$M21*SCS!$F$9+(1-$M21)*SCS!$E$9</f>
        <v>1.6522477282310097</v>
      </c>
      <c r="Y21" s="6">
        <f t="shared" si="19"/>
        <v>7.1657053548667207E-2</v>
      </c>
      <c r="Z21" s="6">
        <f t="shared" si="15"/>
        <v>0.14331410709733441</v>
      </c>
      <c r="AA21" s="6">
        <f t="shared" si="15"/>
        <v>0.29857105645278004</v>
      </c>
      <c r="AB21" s="6">
        <f t="shared" si="15"/>
        <v>0.59714211290556007</v>
      </c>
      <c r="AD21" s="6">
        <f t="shared" si="20"/>
        <v>4.0799171920229131E-2</v>
      </c>
      <c r="AE21" s="6">
        <f t="shared" si="21"/>
        <v>8.1598343840458262E-2</v>
      </c>
      <c r="AF21" s="6">
        <f t="shared" si="22"/>
        <v>0.16999654966762137</v>
      </c>
      <c r="AG21" s="6">
        <f t="shared" si="23"/>
        <v>0.33999309933524274</v>
      </c>
      <c r="AH21">
        <v>0.4</v>
      </c>
      <c r="AI21" s="6">
        <f t="shared" si="24"/>
        <v>2.1055783348788427E-2</v>
      </c>
      <c r="AJ21" s="6">
        <f t="shared" si="17"/>
        <v>4.2111566697576854E-2</v>
      </c>
      <c r="AK21" s="6">
        <f t="shared" si="17"/>
        <v>8.7732430619951771E-2</v>
      </c>
      <c r="AL21" s="6">
        <f t="shared" si="17"/>
        <v>0.17546486123990354</v>
      </c>
    </row>
    <row r="22" spans="1:38" x14ac:dyDescent="0.25">
      <c r="M22">
        <v>0.5</v>
      </c>
      <c r="N22" s="8">
        <f>G20</f>
        <v>1.46508505E-2</v>
      </c>
      <c r="O22" s="3">
        <f t="shared" si="14"/>
        <v>4.2194449439999997E-2</v>
      </c>
      <c r="P22" s="3">
        <f t="shared" si="14"/>
        <v>8.4388898879999993E-2</v>
      </c>
      <c r="Q22" s="3">
        <f t="shared" si="14"/>
        <v>0.175810206</v>
      </c>
      <c r="R22" s="3">
        <f t="shared" si="14"/>
        <v>0.35162041199999999</v>
      </c>
      <c r="U22" s="4">
        <f>$M22*SCS!$F$7+(1-$M22)*SCS!$E$7</f>
        <v>0.58517604787778121</v>
      </c>
      <c r="V22" s="4">
        <f>$M22*SCS!$F$8+(1-$M22)*SCS!$E$8</f>
        <v>0.98979631669969104</v>
      </c>
      <c r="W22" s="4">
        <f>$M22*SCS!$F$9+(1-$M22)*SCS!$E$9</f>
        <v>1.8382512064861221</v>
      </c>
      <c r="Y22" s="6">
        <f t="shared" si="19"/>
        <v>7.2105564800582292E-2</v>
      </c>
      <c r="Z22" s="6">
        <f t="shared" si="15"/>
        <v>0.14421112960116458</v>
      </c>
      <c r="AA22" s="6">
        <f t="shared" si="15"/>
        <v>0.30043985333575957</v>
      </c>
      <c r="AB22" s="6">
        <f t="shared" si="15"/>
        <v>0.60087970667151913</v>
      </c>
      <c r="AD22" s="6">
        <f t="shared" si="20"/>
        <v>4.2629426608385729E-2</v>
      </c>
      <c r="AE22" s="6">
        <f t="shared" si="21"/>
        <v>8.5258853216771457E-2</v>
      </c>
      <c r="AF22" s="6">
        <f t="shared" si="22"/>
        <v>0.17762261086827388</v>
      </c>
      <c r="AG22" s="6">
        <f t="shared" si="23"/>
        <v>0.35524522173654777</v>
      </c>
      <c r="AH22">
        <v>0.5</v>
      </c>
      <c r="AI22" s="6">
        <f t="shared" si="24"/>
        <v>2.2953581801616812E-2</v>
      </c>
      <c r="AJ22" s="6">
        <f t="shared" si="17"/>
        <v>4.5907163603233624E-2</v>
      </c>
      <c r="AK22" s="6">
        <f t="shared" si="17"/>
        <v>9.5639924173403376E-2</v>
      </c>
      <c r="AL22" s="6">
        <f t="shared" si="17"/>
        <v>0.19127984834680675</v>
      </c>
    </row>
    <row r="23" spans="1:38" x14ac:dyDescent="0.25">
      <c r="M23">
        <v>0.6</v>
      </c>
      <c r="N23" s="8">
        <f>H20</f>
        <v>1.7659964608000001E-2</v>
      </c>
      <c r="O23" s="3">
        <f t="shared" si="14"/>
        <v>5.0860698071040003E-2</v>
      </c>
      <c r="P23" s="3">
        <f t="shared" si="14"/>
        <v>0.10172139614208001</v>
      </c>
      <c r="Q23" s="3">
        <f t="shared" si="14"/>
        <v>0.21191957529600003</v>
      </c>
      <c r="R23" s="3">
        <f t="shared" si="14"/>
        <v>0.42383915059200006</v>
      </c>
      <c r="U23" s="4">
        <f>$M23*SCS!$F$7+(1-$M23)*SCS!$E$7</f>
        <v>0.68485390009598013</v>
      </c>
      <c r="V23" s="4">
        <f>$M23*SCS!$F$8+(1-$M23)*SCS!$E$8</f>
        <v>1.1268946847209025</v>
      </c>
      <c r="W23" s="4">
        <f>$M23*SCS!$F$9+(1-$M23)*SCS!$E$9</f>
        <v>2.0242546847412348</v>
      </c>
      <c r="Y23" s="6">
        <f t="shared" si="19"/>
        <v>7.4265033847236664E-2</v>
      </c>
      <c r="Z23" s="6">
        <f t="shared" si="15"/>
        <v>0.14853006769447333</v>
      </c>
      <c r="AA23" s="6">
        <f t="shared" si="15"/>
        <v>0.30943764103015281</v>
      </c>
      <c r="AB23" s="6">
        <f t="shared" si="15"/>
        <v>0.61887528206030562</v>
      </c>
      <c r="AD23" s="6">
        <f t="shared" si="20"/>
        <v>4.5133497176478965E-2</v>
      </c>
      <c r="AE23" s="6">
        <f t="shared" si="21"/>
        <v>9.026699435295793E-2</v>
      </c>
      <c r="AF23" s="6">
        <f t="shared" si="22"/>
        <v>0.18805623823532902</v>
      </c>
      <c r="AG23" s="6">
        <f t="shared" si="23"/>
        <v>0.37611247647065804</v>
      </c>
      <c r="AH23">
        <v>0.6</v>
      </c>
      <c r="AI23" s="6">
        <f t="shared" si="24"/>
        <v>2.51256417754279E-2</v>
      </c>
      <c r="AJ23" s="6">
        <f t="shared" si="17"/>
        <v>5.0251283550855799E-2</v>
      </c>
      <c r="AK23" s="6">
        <f t="shared" si="17"/>
        <v>0.10469017406428292</v>
      </c>
      <c r="AL23" s="6">
        <f t="shared" si="17"/>
        <v>0.20938034812856585</v>
      </c>
    </row>
    <row r="24" spans="1:38" x14ac:dyDescent="0.25">
      <c r="M24">
        <v>0.7</v>
      </c>
      <c r="N24" s="8">
        <f>I20</f>
        <v>2.1329306284E-2</v>
      </c>
      <c r="O24" s="3">
        <f t="shared" si="14"/>
        <v>6.1428402097919999E-2</v>
      </c>
      <c r="P24" s="3">
        <f t="shared" si="14"/>
        <v>0.12285680419584</v>
      </c>
      <c r="Q24" s="3">
        <f t="shared" si="14"/>
        <v>0.25595167540800001</v>
      </c>
      <c r="R24" s="3">
        <f t="shared" si="14"/>
        <v>0.51190335081600002</v>
      </c>
      <c r="U24" s="4">
        <f>$M24*SCS!$F$7+(1-$M24)*SCS!$E$7</f>
        <v>0.78453175231417904</v>
      </c>
      <c r="V24" s="4">
        <f>$M24*SCS!$F$8+(1-$M24)*SCS!$E$8</f>
        <v>1.2639930527421142</v>
      </c>
      <c r="W24" s="4">
        <f>$M24*SCS!$F$9+(1-$M24)*SCS!$E$9</f>
        <v>2.2102581629963471</v>
      </c>
      <c r="Y24" s="6">
        <f t="shared" si="19"/>
        <v>7.82994466657609E-2</v>
      </c>
      <c r="Z24" s="6">
        <f t="shared" si="15"/>
        <v>0.1565988933315218</v>
      </c>
      <c r="AA24" s="6">
        <f t="shared" si="15"/>
        <v>0.32624769444067042</v>
      </c>
      <c r="AB24" s="6">
        <f t="shared" si="15"/>
        <v>0.65249538888134084</v>
      </c>
      <c r="AD24" s="6">
        <f t="shared" si="20"/>
        <v>4.8598686491715164E-2</v>
      </c>
      <c r="AE24" s="6">
        <f t="shared" si="21"/>
        <v>9.7197372983430327E-2</v>
      </c>
      <c r="AF24" s="6">
        <f t="shared" si="22"/>
        <v>0.20249452704881321</v>
      </c>
      <c r="AG24" s="6">
        <f t="shared" si="23"/>
        <v>0.40498905409762642</v>
      </c>
      <c r="AH24">
        <v>0.7</v>
      </c>
      <c r="AI24" s="6">
        <f t="shared" si="24"/>
        <v>2.7792410464234769E-2</v>
      </c>
      <c r="AJ24" s="6">
        <f t="shared" si="17"/>
        <v>5.5584820928469537E-2</v>
      </c>
      <c r="AK24" s="6">
        <f t="shared" si="17"/>
        <v>0.11580171026764488</v>
      </c>
      <c r="AL24" s="6">
        <f t="shared" si="17"/>
        <v>0.23160342053528976</v>
      </c>
    </row>
    <row r="25" spans="1:38" x14ac:dyDescent="0.25">
      <c r="M25">
        <v>0.8</v>
      </c>
      <c r="N25" s="8">
        <f>J20</f>
        <v>2.5881197056000001E-2</v>
      </c>
      <c r="O25" s="3">
        <f t="shared" si="14"/>
        <v>7.453784752128001E-2</v>
      </c>
      <c r="P25" s="3">
        <f t="shared" si="14"/>
        <v>0.14907569504256002</v>
      </c>
      <c r="Q25" s="3">
        <f t="shared" si="14"/>
        <v>0.310574364672</v>
      </c>
      <c r="R25" s="3">
        <f t="shared" si="14"/>
        <v>0.62114872934400001</v>
      </c>
      <c r="U25" s="4">
        <f>$M25*SCS!$F$7+(1-$M25)*SCS!$E$7</f>
        <v>0.88420960453237796</v>
      </c>
      <c r="V25" s="4">
        <f>$M25*SCS!$F$8+(1-$M25)*SCS!$E$8</f>
        <v>1.4010914207633258</v>
      </c>
      <c r="W25" s="4">
        <f>$M25*SCS!$F$9+(1-$M25)*SCS!$E$9</f>
        <v>2.3962616412514599</v>
      </c>
      <c r="Y25" s="6">
        <f t="shared" si="19"/>
        <v>8.4298844006224075E-2</v>
      </c>
      <c r="Z25" s="6">
        <f t="shared" si="15"/>
        <v>0.16859768801244815</v>
      </c>
      <c r="AA25" s="6">
        <f t="shared" si="15"/>
        <v>0.35124518335926697</v>
      </c>
      <c r="AB25" s="6">
        <f t="shared" si="15"/>
        <v>0.70249036671853393</v>
      </c>
      <c r="AD25" s="6">
        <f t="shared" si="20"/>
        <v>5.3199845789271331E-2</v>
      </c>
      <c r="AE25" s="6">
        <f t="shared" si="21"/>
        <v>0.10639969157854266</v>
      </c>
      <c r="AF25" s="6">
        <f t="shared" si="22"/>
        <v>0.22166602412196387</v>
      </c>
      <c r="AG25" s="6">
        <f t="shared" si="23"/>
        <v>0.44333204824392775</v>
      </c>
      <c r="AH25">
        <v>0.8</v>
      </c>
      <c r="AI25" s="6">
        <f t="shared" si="24"/>
        <v>3.1105888538261722E-2</v>
      </c>
      <c r="AJ25" s="6">
        <f t="shared" si="17"/>
        <v>6.2211777076523443E-2</v>
      </c>
      <c r="AK25" s="6">
        <f t="shared" si="17"/>
        <v>0.12960786890942383</v>
      </c>
      <c r="AL25" s="6">
        <f t="shared" si="17"/>
        <v>0.25921573781884766</v>
      </c>
    </row>
    <row r="26" spans="1:38" x14ac:dyDescent="0.25">
      <c r="M26">
        <v>0.9</v>
      </c>
      <c r="N26" s="8">
        <f>K20</f>
        <v>3.1537958452000005E-2</v>
      </c>
      <c r="O26" s="3">
        <f t="shared" si="14"/>
        <v>9.0829320341760014E-2</v>
      </c>
      <c r="P26" s="3">
        <f t="shared" si="14"/>
        <v>0.18165864068352003</v>
      </c>
      <c r="Q26" s="3">
        <f t="shared" si="14"/>
        <v>0.37845550142400008</v>
      </c>
      <c r="R26" s="3">
        <f t="shared" si="14"/>
        <v>0.75691100284800017</v>
      </c>
      <c r="U26" s="4">
        <f>$M26*SCS!$F$7+(1-$M26)*SCS!$E$7</f>
        <v>0.98388745675057687</v>
      </c>
      <c r="V26" s="4">
        <f>$M26*SCS!$F$8+(1-$M26)*SCS!$E$8</f>
        <v>1.5381897887845375</v>
      </c>
      <c r="W26" s="4">
        <f>$M26*SCS!$F$9+(1-$M26)*SCS!$E$9</f>
        <v>2.5822651195065727</v>
      </c>
      <c r="Y26" s="6">
        <f t="shared" si="19"/>
        <v>9.2316778426809395E-2</v>
      </c>
      <c r="Z26" s="6">
        <f t="shared" si="15"/>
        <v>0.18463355685361879</v>
      </c>
      <c r="AA26" s="6">
        <f t="shared" si="15"/>
        <v>0.38465324344503915</v>
      </c>
      <c r="AB26" s="6">
        <f t="shared" si="15"/>
        <v>0.7693064868900783</v>
      </c>
      <c r="AD26" s="6">
        <f t="shared" si="20"/>
        <v>5.9049488563782788E-2</v>
      </c>
      <c r="AE26" s="6">
        <f t="shared" si="21"/>
        <v>0.11809897712756558</v>
      </c>
      <c r="AF26" s="6">
        <f t="shared" si="22"/>
        <v>0.24603953568242831</v>
      </c>
      <c r="AG26" s="6">
        <f t="shared" si="23"/>
        <v>0.49207907136485662</v>
      </c>
      <c r="AH26">
        <v>0.9</v>
      </c>
      <c r="AI26" s="6">
        <f t="shared" si="24"/>
        <v>3.5174281546704995E-2</v>
      </c>
      <c r="AJ26" s="6">
        <f t="shared" si="17"/>
        <v>7.0348563093409991E-2</v>
      </c>
      <c r="AK26" s="6">
        <f t="shared" si="17"/>
        <v>0.14655950644460417</v>
      </c>
      <c r="AL26" s="6">
        <f t="shared" si="17"/>
        <v>0.29311901288920833</v>
      </c>
    </row>
    <row r="28" spans="1:38" x14ac:dyDescent="0.25">
      <c r="AH28" t="s">
        <v>5</v>
      </c>
      <c r="AI28" t="s">
        <v>32</v>
      </c>
    </row>
    <row r="29" spans="1:38" x14ac:dyDescent="0.25">
      <c r="AH29">
        <v>0.1</v>
      </c>
      <c r="AI29" s="4">
        <f>$W18-O18</f>
        <v>1.080499004604232</v>
      </c>
      <c r="AJ29" s="4">
        <f t="shared" ref="AJ29:AL37" si="26">$W18-P18</f>
        <v>1.0667607157427919</v>
      </c>
      <c r="AK29" s="4">
        <f t="shared" si="26"/>
        <v>1.0369944232096719</v>
      </c>
      <c r="AL29" s="4">
        <f t="shared" si="26"/>
        <v>0.97975155295367189</v>
      </c>
    </row>
    <row r="30" spans="1:38" x14ac:dyDescent="0.25">
      <c r="AH30">
        <v>0.2</v>
      </c>
      <c r="AI30" s="4">
        <f t="shared" ref="AI30:AI37" si="27">$W19-O19</f>
        <v>1.2590391958052647</v>
      </c>
      <c r="AJ30" s="4">
        <f t="shared" si="26"/>
        <v>1.2378376198897447</v>
      </c>
      <c r="AK30" s="4">
        <f t="shared" si="26"/>
        <v>1.1919008720727846</v>
      </c>
      <c r="AL30" s="4">
        <f t="shared" si="26"/>
        <v>1.1035609724247846</v>
      </c>
    </row>
    <row r="31" spans="1:38" x14ac:dyDescent="0.25">
      <c r="AH31">
        <v>0.3</v>
      </c>
      <c r="AI31" s="4">
        <f t="shared" si="27"/>
        <v>1.438239075613017</v>
      </c>
      <c r="AJ31" s="4">
        <f t="shared" si="26"/>
        <v>1.410233901250137</v>
      </c>
      <c r="AK31" s="4">
        <f t="shared" si="26"/>
        <v>1.349556023463897</v>
      </c>
      <c r="AL31" s="4">
        <f t="shared" si="26"/>
        <v>1.2328677969518971</v>
      </c>
    </row>
    <row r="32" spans="1:38" x14ac:dyDescent="0.25">
      <c r="AH32">
        <v>0.4</v>
      </c>
      <c r="AI32" s="4">
        <f t="shared" si="27"/>
        <v>1.6174583580268498</v>
      </c>
      <c r="AJ32" s="4">
        <f t="shared" si="26"/>
        <v>1.5826689878226898</v>
      </c>
      <c r="AK32" s="4">
        <f t="shared" si="26"/>
        <v>1.5072920190470098</v>
      </c>
      <c r="AL32" s="4">
        <f t="shared" si="26"/>
        <v>1.3623363098630097</v>
      </c>
    </row>
    <row r="33" spans="34:38" x14ac:dyDescent="0.25">
      <c r="AH33">
        <v>0.5</v>
      </c>
      <c r="AI33" s="4">
        <f t="shared" si="27"/>
        <v>1.7960567570461221</v>
      </c>
      <c r="AJ33" s="4">
        <f t="shared" si="26"/>
        <v>1.7538623076061222</v>
      </c>
      <c r="AK33" s="4">
        <f t="shared" si="26"/>
        <v>1.6624410004861221</v>
      </c>
      <c r="AL33" s="4">
        <f t="shared" si="26"/>
        <v>1.4866307944861221</v>
      </c>
    </row>
    <row r="34" spans="34:38" x14ac:dyDescent="0.25">
      <c r="AH34">
        <v>0.6</v>
      </c>
      <c r="AI34" s="4">
        <f t="shared" si="27"/>
        <v>1.9733939866701948</v>
      </c>
      <c r="AJ34" s="4">
        <f t="shared" si="26"/>
        <v>1.9225332885991548</v>
      </c>
      <c r="AK34" s="4">
        <f t="shared" si="26"/>
        <v>1.8123351094452347</v>
      </c>
      <c r="AL34" s="4">
        <f t="shared" si="26"/>
        <v>1.6004155341492348</v>
      </c>
    </row>
    <row r="35" spans="34:38" x14ac:dyDescent="0.25">
      <c r="AH35">
        <v>0.7</v>
      </c>
      <c r="AI35" s="4">
        <f t="shared" si="27"/>
        <v>2.148829760898427</v>
      </c>
      <c r="AJ35" s="4">
        <f t="shared" si="26"/>
        <v>2.0874013588005074</v>
      </c>
      <c r="AK35" s="4">
        <f t="shared" si="26"/>
        <v>1.9543064875883471</v>
      </c>
      <c r="AL35" s="4">
        <f t="shared" si="26"/>
        <v>1.6983548121803471</v>
      </c>
    </row>
    <row r="36" spans="34:38" x14ac:dyDescent="0.25">
      <c r="AH36">
        <v>0.8</v>
      </c>
      <c r="AI36" s="4">
        <f t="shared" si="27"/>
        <v>2.3217237937301798</v>
      </c>
      <c r="AJ36" s="4">
        <f t="shared" si="26"/>
        <v>2.2471859462088997</v>
      </c>
      <c r="AK36" s="4">
        <f t="shared" si="26"/>
        <v>2.0856872765794598</v>
      </c>
      <c r="AL36" s="4">
        <f t="shared" si="26"/>
        <v>1.7751129119074598</v>
      </c>
    </row>
    <row r="37" spans="34:38" x14ac:dyDescent="0.25">
      <c r="AH37">
        <v>0.9</v>
      </c>
      <c r="AI37" s="4">
        <f t="shared" si="27"/>
        <v>2.4914357991648126</v>
      </c>
      <c r="AJ37" s="4">
        <f t="shared" si="26"/>
        <v>2.4006064788230526</v>
      </c>
      <c r="AK37" s="4">
        <f t="shared" si="26"/>
        <v>2.2038096180825724</v>
      </c>
      <c r="AL37" s="4">
        <f t="shared" si="26"/>
        <v>1.8253541166585725</v>
      </c>
    </row>
    <row r="39" spans="34:38" x14ac:dyDescent="0.25">
      <c r="AH39" t="s">
        <v>5</v>
      </c>
      <c r="AI39" t="s">
        <v>33</v>
      </c>
    </row>
    <row r="40" spans="34:38" x14ac:dyDescent="0.25">
      <c r="AH40">
        <v>0.1</v>
      </c>
      <c r="AI40" s="4">
        <f>(AI29-SCS!$E$9)/(SCS!$F$9-SCS!$E$9)</f>
        <v>9.2613961313886176E-2</v>
      </c>
      <c r="AJ40" s="4">
        <f>(AJ29-SCS!$E$9)/(SCS!$F$9-SCS!$E$9)</f>
        <v>8.5227922627772248E-2</v>
      </c>
      <c r="AK40" s="4">
        <f>(AK29-SCS!$E$9)/(SCS!$F$9-SCS!$E$9)</f>
        <v>6.9224838807858929E-2</v>
      </c>
      <c r="AL40" s="4">
        <f>(AL29-SCS!$E$9)/(SCS!$F$9-SCS!$E$9)</f>
        <v>3.8449677615717798E-2</v>
      </c>
    </row>
    <row r="41" spans="34:38" x14ac:dyDescent="0.25">
      <c r="AH41">
        <v>0.2</v>
      </c>
      <c r="AI41" s="4">
        <f>(AI30-SCS!$E$9)/(SCS!$F$9-SCS!$E$9)</f>
        <v>0.18860151642624617</v>
      </c>
      <c r="AJ41" s="4">
        <f>(AJ30-SCS!$E$9)/(SCS!$F$9-SCS!$E$9)</f>
        <v>0.17720303285249223</v>
      </c>
      <c r="AK41" s="4">
        <f>(AK30-SCS!$E$9)/(SCS!$F$9-SCS!$E$9)</f>
        <v>0.15250631844269197</v>
      </c>
      <c r="AL41" s="4">
        <f>(AL30-SCS!$E$9)/(SCS!$F$9-SCS!$E$9)</f>
        <v>0.10501263688538383</v>
      </c>
    </row>
    <row r="42" spans="34:38" x14ac:dyDescent="0.25">
      <c r="AH42">
        <v>0.3</v>
      </c>
      <c r="AI42" s="4">
        <f>(AI31-SCS!$E$9)/(SCS!$F$9-SCS!$E$9)</f>
        <v>0.28494373620020719</v>
      </c>
      <c r="AJ42" s="4">
        <f>(AJ31-SCS!$E$9)/(SCS!$F$9-SCS!$E$9)</f>
        <v>0.26988747240041439</v>
      </c>
      <c r="AK42" s="4">
        <f>(AK31-SCS!$E$9)/(SCS!$F$9-SCS!$E$9)</f>
        <v>0.23726556750086331</v>
      </c>
      <c r="AL42" s="4">
        <f>(AL31-SCS!$E$9)/(SCS!$F$9-SCS!$E$9)</f>
        <v>0.17453113500172662</v>
      </c>
    </row>
    <row r="43" spans="34:38" x14ac:dyDescent="0.25">
      <c r="AH43">
        <v>0.4</v>
      </c>
      <c r="AI43" s="4">
        <f>(AI32-SCS!$E$9)/(SCS!$F$9-SCS!$E$9)</f>
        <v>0.38129638728774495</v>
      </c>
      <c r="AJ43" s="4">
        <f>(AJ32-SCS!$E$9)/(SCS!$F$9-SCS!$E$9)</f>
        <v>0.36259277457548977</v>
      </c>
      <c r="AK43" s="4">
        <f>(AK32-SCS!$E$9)/(SCS!$F$9-SCS!$E$9)</f>
        <v>0.32206828036560359</v>
      </c>
      <c r="AL43" s="4">
        <f>(AL32-SCS!$E$9)/(SCS!$F$9-SCS!$E$9)</f>
        <v>0.24413656073120701</v>
      </c>
    </row>
    <row r="44" spans="34:38" x14ac:dyDescent="0.25">
      <c r="AH44">
        <v>0.5</v>
      </c>
      <c r="AI44" s="4">
        <f>(AI33-SCS!$E$9)/(SCS!$F$9-SCS!$E$9)</f>
        <v>0.47731523634083423</v>
      </c>
      <c r="AJ44" s="4">
        <f>(AJ33-SCS!$E$9)/(SCS!$F$9-SCS!$E$9)</f>
        <v>0.45463047268166856</v>
      </c>
      <c r="AK44" s="4">
        <f>(AK33-SCS!$E$9)/(SCS!$F$9-SCS!$E$9)</f>
        <v>0.40548015142014276</v>
      </c>
      <c r="AL44" s="4">
        <f>(AL33-SCS!$E$9)/(SCS!$F$9-SCS!$E$9)</f>
        <v>0.31096030284028559</v>
      </c>
    </row>
    <row r="45" spans="34:38" x14ac:dyDescent="0.25">
      <c r="AH45">
        <v>0.6</v>
      </c>
      <c r="AI45" s="4">
        <f>(AI34-SCS!$E$9)/(SCS!$F$9-SCS!$E$9)</f>
        <v>0.57265605001145081</v>
      </c>
      <c r="AJ45" s="4">
        <f>(AJ34-SCS!$E$9)/(SCS!$F$9-SCS!$E$9)</f>
        <v>0.54531210002290165</v>
      </c>
      <c r="AK45" s="4">
        <f>(AK34-SCS!$E$9)/(SCS!$F$9-SCS!$E$9)</f>
        <v>0.48606687504771157</v>
      </c>
      <c r="AL45" s="4">
        <f>(AL34-SCS!$E$9)/(SCS!$F$9-SCS!$E$9)</f>
        <v>0.37213375009542321</v>
      </c>
    </row>
    <row r="46" spans="34:38" x14ac:dyDescent="0.25">
      <c r="AH46">
        <v>0.7</v>
      </c>
      <c r="AI46" s="4">
        <f>(AI35-SCS!$E$9)/(SCS!$F$9-SCS!$E$9)</f>
        <v>0.66697459495156952</v>
      </c>
      <c r="AJ46" s="4">
        <f>(AJ35-SCS!$E$9)/(SCS!$F$9-SCS!$E$9)</f>
        <v>0.63394918990313931</v>
      </c>
      <c r="AK46" s="4">
        <f>(AK35-SCS!$E$9)/(SCS!$F$9-SCS!$E$9)</f>
        <v>0.56239414563154011</v>
      </c>
      <c r="AL46" s="4">
        <f>(AL35-SCS!$E$9)/(SCS!$F$9-SCS!$E$9)</f>
        <v>0.42478829126308026</v>
      </c>
    </row>
    <row r="47" spans="34:38" x14ac:dyDescent="0.25">
      <c r="AH47">
        <v>0.8</v>
      </c>
      <c r="AI47" s="4">
        <f>(AI36-SCS!$E$9)/(SCS!$F$9-SCS!$E$9)</f>
        <v>0.75992663781316616</v>
      </c>
      <c r="AJ47" s="4">
        <f>(AJ36-SCS!$E$9)/(SCS!$F$9-SCS!$E$9)</f>
        <v>0.71985327562633217</v>
      </c>
      <c r="AK47" s="4">
        <f>(AK36-SCS!$E$9)/(SCS!$F$9-SCS!$E$9)</f>
        <v>0.6330276575548589</v>
      </c>
      <c r="AL47" s="4">
        <f>(AL36-SCS!$E$9)/(SCS!$F$9-SCS!$E$9)</f>
        <v>0.46605531510971787</v>
      </c>
    </row>
    <row r="48" spans="34:38" x14ac:dyDescent="0.25">
      <c r="AH48">
        <v>0.9</v>
      </c>
      <c r="AI48" s="4">
        <f>(AI37-SCS!$E$9)/(SCS!$F$9-SCS!$E$9)</f>
        <v>0.85116794524821571</v>
      </c>
      <c r="AJ48" s="4">
        <f>(AJ37-SCS!$E$9)/(SCS!$F$9-SCS!$E$9)</f>
        <v>0.80233589049643128</v>
      </c>
      <c r="AK48" s="4">
        <f>(AK37-SCS!$E$9)/(SCS!$F$9-SCS!$E$9)</f>
        <v>0.69653310520089817</v>
      </c>
      <c r="AL48" s="4">
        <f>(AL37-SCS!$E$9)/(SCS!$F$9-SCS!$E$9)</f>
        <v>0.49306621040179655</v>
      </c>
    </row>
    <row r="50" spans="34:38" x14ac:dyDescent="0.25">
      <c r="AH50" t="s">
        <v>5</v>
      </c>
      <c r="AI50" t="s">
        <v>34</v>
      </c>
    </row>
    <row r="51" spans="34:38" x14ac:dyDescent="0.25">
      <c r="AH51">
        <v>0.1</v>
      </c>
      <c r="AI51" s="6">
        <f>($AH51-AI40)/$AH51</f>
        <v>7.38603868611383E-2</v>
      </c>
      <c r="AJ51" s="6">
        <f t="shared" ref="AJ51:AL51" si="28">($AH51-AJ40)/$AH51</f>
        <v>0.14772077372227757</v>
      </c>
      <c r="AK51" s="6">
        <f t="shared" si="28"/>
        <v>0.30775161192141076</v>
      </c>
      <c r="AL51" s="6">
        <f t="shared" si="28"/>
        <v>0.61550322384282208</v>
      </c>
    </row>
    <row r="52" spans="34:38" x14ac:dyDescent="0.25">
      <c r="AH52">
        <v>0.2</v>
      </c>
      <c r="AI52" s="6">
        <f t="shared" ref="AI52:AL52" si="29">($AH52-AI41)/$AH52</f>
        <v>5.6992417868769185E-2</v>
      </c>
      <c r="AJ52" s="6">
        <f t="shared" si="29"/>
        <v>0.11398483573753893</v>
      </c>
      <c r="AK52" s="6">
        <f t="shared" si="29"/>
        <v>0.23746840778654021</v>
      </c>
      <c r="AL52" s="6">
        <f t="shared" si="29"/>
        <v>0.47493681557308087</v>
      </c>
    </row>
    <row r="53" spans="34:38" x14ac:dyDescent="0.25">
      <c r="AH53">
        <v>0.3</v>
      </c>
      <c r="AI53" s="6">
        <f t="shared" ref="AI53:AL53" si="30">($AH53-AI42)/$AH53</f>
        <v>5.0187545999309344E-2</v>
      </c>
      <c r="AJ53" s="6">
        <f t="shared" si="30"/>
        <v>0.10037509199861869</v>
      </c>
      <c r="AK53" s="6">
        <f t="shared" si="30"/>
        <v>0.20911477499712228</v>
      </c>
      <c r="AL53" s="6">
        <f t="shared" si="30"/>
        <v>0.41822954999424455</v>
      </c>
    </row>
    <row r="54" spans="34:38" x14ac:dyDescent="0.25">
      <c r="AH54">
        <v>0.4</v>
      </c>
      <c r="AI54" s="6">
        <f t="shared" ref="AI54:AL54" si="31">($AH54-AI43)/$AH54</f>
        <v>4.6759031780637672E-2</v>
      </c>
      <c r="AJ54" s="6">
        <f t="shared" si="31"/>
        <v>9.3518063561275622E-2</v>
      </c>
      <c r="AK54" s="6">
        <f t="shared" si="31"/>
        <v>0.19482929908599109</v>
      </c>
      <c r="AL54" s="6">
        <f t="shared" si="31"/>
        <v>0.38965859817198251</v>
      </c>
    </row>
    <row r="55" spans="34:38" x14ac:dyDescent="0.25">
      <c r="AH55">
        <v>0.5</v>
      </c>
      <c r="AI55" s="6">
        <f t="shared" ref="AI55:AL55" si="32">($AH55-AI44)/$AH55</f>
        <v>4.5369527318331548E-2</v>
      </c>
      <c r="AJ55" s="6">
        <f t="shared" si="32"/>
        <v>9.0739054636662875E-2</v>
      </c>
      <c r="AK55" s="6">
        <f t="shared" si="32"/>
        <v>0.18903969715971447</v>
      </c>
      <c r="AL55" s="6">
        <f t="shared" si="32"/>
        <v>0.37807939431942883</v>
      </c>
    </row>
    <row r="56" spans="34:38" x14ac:dyDescent="0.25">
      <c r="AH56">
        <v>0.6</v>
      </c>
      <c r="AI56" s="6">
        <f t="shared" ref="AI56:AL56" si="33">($AH56-AI45)/$AH56</f>
        <v>4.5573249980915276E-2</v>
      </c>
      <c r="AJ56" s="6">
        <f t="shared" si="33"/>
        <v>9.1146499961830552E-2</v>
      </c>
      <c r="AK56" s="6">
        <f t="shared" si="33"/>
        <v>0.18988854158714735</v>
      </c>
      <c r="AL56" s="6">
        <f t="shared" si="33"/>
        <v>0.37977708317429465</v>
      </c>
    </row>
    <row r="57" spans="34:38" x14ac:dyDescent="0.25">
      <c r="AH57">
        <v>0.7</v>
      </c>
      <c r="AI57" s="6">
        <f t="shared" ref="AI57:AL57" si="34">($AH57-AI46)/$AH57</f>
        <v>4.717915006918634E-2</v>
      </c>
      <c r="AJ57" s="6">
        <f t="shared" si="34"/>
        <v>9.4358300138372361E-2</v>
      </c>
      <c r="AK57" s="6">
        <f t="shared" si="34"/>
        <v>0.19657979195494266</v>
      </c>
      <c r="AL57" s="6">
        <f t="shared" si="34"/>
        <v>0.39315958390988531</v>
      </c>
    </row>
    <row r="58" spans="34:38" x14ac:dyDescent="0.25">
      <c r="AH58">
        <v>0.8</v>
      </c>
      <c r="AI58" s="6">
        <f t="shared" ref="AI58:AL58" si="35">($AH58-AI47)/$AH58</f>
        <v>5.0091702733542354E-2</v>
      </c>
      <c r="AJ58" s="6">
        <f t="shared" si="35"/>
        <v>0.10018340546708485</v>
      </c>
      <c r="AK58" s="6">
        <f t="shared" si="35"/>
        <v>0.20871542805642643</v>
      </c>
      <c r="AL58" s="6">
        <f t="shared" si="35"/>
        <v>0.41743085611285269</v>
      </c>
    </row>
    <row r="59" spans="34:38" x14ac:dyDescent="0.25">
      <c r="AH59">
        <v>0.9</v>
      </c>
      <c r="AI59" s="6">
        <f t="shared" ref="AI59:AL59" si="36">($AH59-AI48)/$AH59</f>
        <v>5.4257838613093683E-2</v>
      </c>
      <c r="AJ59" s="6">
        <f t="shared" si="36"/>
        <v>0.10851567722618749</v>
      </c>
      <c r="AK59" s="6">
        <f t="shared" si="36"/>
        <v>0.22607432755455761</v>
      </c>
      <c r="AL59" s="6">
        <f t="shared" si="36"/>
        <v>0.45214865510911495</v>
      </c>
    </row>
  </sheetData>
  <mergeCells count="4">
    <mergeCell ref="O16:R16"/>
    <mergeCell ref="Y16:AB16"/>
    <mergeCell ref="AD16:AG16"/>
    <mergeCell ref="AI16:AL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F9"/>
  <sheetViews>
    <sheetView workbookViewId="0">
      <selection activeCell="C6" sqref="C6:F9"/>
    </sheetView>
  </sheetViews>
  <sheetFormatPr defaultRowHeight="15" x14ac:dyDescent="0.25"/>
  <cols>
    <col min="3" max="3" width="10.42578125" customWidth="1"/>
  </cols>
  <sheetData>
    <row r="1" spans="3:6" x14ac:dyDescent="0.25">
      <c r="E1">
        <v>74</v>
      </c>
      <c r="F1">
        <v>98</v>
      </c>
    </row>
    <row r="6" spans="3:6" ht="60" x14ac:dyDescent="0.25">
      <c r="C6" s="1" t="s">
        <v>3</v>
      </c>
      <c r="D6" s="1" t="s">
        <v>2</v>
      </c>
      <c r="E6" s="1" t="str">
        <f>"CN "&amp;E1&amp;" Runoff Depth (inches)"</f>
        <v>CN 74 Runoff Depth (inches)</v>
      </c>
      <c r="F6" s="1" t="str">
        <f>"CN "&amp;F1&amp;" Runoff Depth (inches)"</f>
        <v>CN 98 Runoff Depth (inches)</v>
      </c>
    </row>
    <row r="7" spans="3:6" x14ac:dyDescent="0.25">
      <c r="C7">
        <v>2</v>
      </c>
      <c r="D7">
        <v>1.3</v>
      </c>
      <c r="E7" s="2">
        <f>($D7-0.2*(1000/E$1-10))^2/($D7+0.8*(1000/E$1-10))</f>
        <v>8.6786786786786752E-2</v>
      </c>
      <c r="F7" s="2">
        <f>($D7-0.2*(1000/F$1-10))^2/($D7+0.8*(1000/F$1-10))</f>
        <v>1.0835653089687758</v>
      </c>
    </row>
    <row r="8" spans="3:6" x14ac:dyDescent="0.25">
      <c r="C8">
        <v>10</v>
      </c>
      <c r="D8">
        <v>1.9</v>
      </c>
      <c r="E8" s="2">
        <f t="shared" ref="E8:F9" si="0">($D8-0.2*(1000/E$1-10))^2/($D8+0.8*(1000/E$1-10))</f>
        <v>0.30430447659363313</v>
      </c>
      <c r="F8" s="2">
        <f t="shared" si="0"/>
        <v>1.6752881568057489</v>
      </c>
    </row>
    <row r="9" spans="3:6" x14ac:dyDescent="0.25">
      <c r="C9">
        <v>100</v>
      </c>
      <c r="D9" s="2">
        <v>3</v>
      </c>
      <c r="E9" s="2">
        <f t="shared" si="0"/>
        <v>0.90823381521055935</v>
      </c>
      <c r="F9" s="2">
        <f t="shared" si="0"/>
        <v>2.768268597761685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</vt:vector>
  </HeadingPairs>
  <TitlesOfParts>
    <vt:vector size="3" baseType="lpstr">
      <vt:lpstr>Bioretention</vt:lpstr>
      <vt:lpstr>SCS</vt:lpstr>
      <vt:lpstr>100-Yr Vol Red 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2019-09-30T14:35:45Z</dcterms:created>
  <dcterms:modified xsi:type="dcterms:W3CDTF">2021-09-25T16:33:48Z</dcterms:modified>
</cp:coreProperties>
</file>